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uricio\Documentos\Fichas tecnicas\2025\"/>
    </mc:Choice>
  </mc:AlternateContent>
  <bookViews>
    <workbookView xWindow="0" yWindow="0" windowWidth="19200" windowHeight="11595" tabRatio="596"/>
  </bookViews>
  <sheets>
    <sheet name="FT 13" sheetId="1" r:id="rId1"/>
    <sheet name="FT 1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" l="1"/>
  <c r="J32" i="2"/>
  <c r="F32" i="2"/>
  <c r="E32" i="2"/>
  <c r="C32" i="2"/>
  <c r="B32" i="2"/>
  <c r="K28" i="2"/>
  <c r="K27" i="2" l="1"/>
  <c r="L28" i="2"/>
  <c r="J28" i="2"/>
  <c r="D28" i="2"/>
  <c r="G28" i="2"/>
  <c r="F61" i="1"/>
  <c r="D61" i="1"/>
  <c r="B61" i="1"/>
  <c r="F58" i="1"/>
  <c r="D58" i="1"/>
  <c r="B58" i="1"/>
  <c r="G55" i="1"/>
  <c r="E55" i="1"/>
  <c r="C55" i="1"/>
  <c r="E27" i="1"/>
  <c r="F27" i="1"/>
  <c r="C27" i="1"/>
  <c r="G27" i="2" l="1"/>
  <c r="D27" i="2"/>
  <c r="L27" i="2" l="1"/>
  <c r="J27" i="2" l="1"/>
  <c r="G54" i="1"/>
  <c r="E54" i="1"/>
  <c r="C54" i="1"/>
  <c r="D26" i="1"/>
  <c r="B26" i="1"/>
  <c r="G53" i="1" l="1"/>
  <c r="E53" i="1"/>
  <c r="C53" i="1"/>
  <c r="C24" i="1"/>
  <c r="E24" i="1"/>
  <c r="E25" i="1"/>
  <c r="C25" i="1"/>
  <c r="K26" i="2"/>
  <c r="L26" i="2" s="1"/>
  <c r="J26" i="2"/>
  <c r="G26" i="2"/>
  <c r="D26" i="2"/>
  <c r="G52" i="1" l="1"/>
  <c r="C52" i="1"/>
  <c r="E52" i="1"/>
  <c r="G51" i="1"/>
  <c r="E51" i="1"/>
  <c r="C51" i="1"/>
  <c r="C23" i="1"/>
  <c r="E23" i="1"/>
  <c r="G25" i="2"/>
  <c r="D25" i="2"/>
  <c r="L25" i="2" l="1"/>
  <c r="L23" i="2" l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K24" i="2"/>
  <c r="L24" i="2" s="1"/>
  <c r="G24" i="2"/>
  <c r="D24" i="2"/>
</calcChain>
</file>

<file path=xl/sharedStrings.xml><?xml version="1.0" encoding="utf-8"?>
<sst xmlns="http://schemas.openxmlformats.org/spreadsheetml/2006/main" count="57" uniqueCount="36">
  <si>
    <t>Año</t>
  </si>
  <si>
    <t>Total</t>
  </si>
  <si>
    <t>LABORATORIOS</t>
  </si>
  <si>
    <t>Multinacionales</t>
  </si>
  <si>
    <t>Nacionales</t>
  </si>
  <si>
    <t>%</t>
  </si>
  <si>
    <t xml:space="preserve">EXPORTACIONES DE MEDICAMENTOS </t>
  </si>
  <si>
    <t>Variación</t>
  </si>
  <si>
    <t>Millones U$S</t>
  </si>
  <si>
    <t>Tasa acumulativa</t>
  </si>
  <si>
    <t>anual de crecimiento:</t>
  </si>
  <si>
    <t>Fuente: CILFA, en base a datos de INDEC</t>
  </si>
  <si>
    <t>Millones de dólares</t>
  </si>
  <si>
    <t>Laboratorios nacionales</t>
  </si>
  <si>
    <t>Laboratorios multinacionales</t>
  </si>
  <si>
    <t>Exportaciones</t>
  </si>
  <si>
    <t>Importaciones</t>
  </si>
  <si>
    <t>Saldo</t>
  </si>
  <si>
    <t xml:space="preserve"> Nota: 2005- 2008 son datos estimados en base a datos de Aduana de años anteriores.</t>
  </si>
  <si>
    <t xml:space="preserve">Tasa anual </t>
  </si>
  <si>
    <t>acumulativa</t>
  </si>
  <si>
    <t>crecimiento:</t>
  </si>
  <si>
    <t>FICHA TÉCNICA Nº 13</t>
  </si>
  <si>
    <t>DE LOS LABORATORIOS NACIONALES Y MULTINACIONALES</t>
  </si>
  <si>
    <t xml:space="preserve">EXPORTACIONES, IMPORTACIONES Y SALDO COMERCIAL DE PRODUCTOS FARMACÉUTICOS (CAP. 30 NCM), </t>
  </si>
  <si>
    <t>Composición de acuerdo al origen del capital de las empresas - Mill. U$S y estructura porcentual</t>
  </si>
  <si>
    <t>Composición de acuerdo al origen del capital de las empresas - Variaciones anuales</t>
  </si>
  <si>
    <t>Fuente: INDEC y ADUANA</t>
  </si>
  <si>
    <t>FICHA TÉCNICA Nº 14</t>
  </si>
  <si>
    <t>Importaciones estatales</t>
  </si>
  <si>
    <t>Exportaciones estatales</t>
  </si>
  <si>
    <t>* la suma de las exportaciones de los laboratorios nacionales y multinacionales no equivale al total dado que se registraron exportaciones del sector público por US$ 45,8 M</t>
  </si>
  <si>
    <t>2022*</t>
  </si>
  <si>
    <t>2021*</t>
  </si>
  <si>
    <t>Aumento 2024/05:</t>
  </si>
  <si>
    <t xml:space="preserve">          2009-2024 corresponden a datos de Aduana.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</si>
</sst>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0.0%"/>
    <numFmt numFmtId="166" formatCode="0.0"/>
    <numFmt numFmtId="167" formatCode="_ * #,##0.0_ ;_ * \-#,##0.0_ ;_ * &quot;-&quot;?_ ;_ @_ 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10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6" fontId="5" fillId="0" borderId="12" xfId="0" applyNumberFormat="1" applyFont="1" applyBorder="1" applyAlignment="1">
      <alignment horizontal="center"/>
    </xf>
    <xf numFmtId="0" fontId="6" fillId="0" borderId="0" xfId="0" applyFont="1"/>
    <xf numFmtId="167" fontId="7" fillId="0" borderId="0" xfId="0" applyNumberFormat="1" applyFont="1"/>
    <xf numFmtId="166" fontId="5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2" fillId="2" borderId="0" xfId="0" applyFont="1" applyFill="1" applyBorder="1"/>
    <xf numFmtId="0" fontId="7" fillId="0" borderId="27" xfId="0" applyFont="1" applyBorder="1"/>
    <xf numFmtId="166" fontId="5" fillId="0" borderId="30" xfId="0" applyNumberFormat="1" applyFont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1" fontId="14" fillId="0" borderId="25" xfId="0" applyNumberFormat="1" applyFont="1" applyFill="1" applyBorder="1" applyAlignment="1">
      <alignment horizontal="center"/>
    </xf>
    <xf numFmtId="49" fontId="6" fillId="0" borderId="0" xfId="0" applyNumberFormat="1" applyFont="1"/>
    <xf numFmtId="0" fontId="14" fillId="0" borderId="3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3" fontId="14" fillId="0" borderId="26" xfId="0" applyNumberFormat="1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0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66" fontId="5" fillId="0" borderId="41" xfId="0" applyNumberFormat="1" applyFont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5" fontId="5" fillId="0" borderId="24" xfId="0" applyNumberFormat="1" applyFont="1" applyBorder="1" applyAlignment="1">
      <alignment horizontal="center"/>
    </xf>
    <xf numFmtId="0" fontId="1" fillId="2" borderId="0" xfId="0" quotePrefix="1" applyFont="1" applyFill="1" applyBorder="1" applyAlignment="1">
      <alignment horizontal="left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0" xfId="0" applyFill="1"/>
    <xf numFmtId="0" fontId="13" fillId="2" borderId="0" xfId="0" applyFont="1" applyFill="1" applyBorder="1"/>
    <xf numFmtId="1" fontId="14" fillId="0" borderId="4" xfId="0" applyNumberFormat="1" applyFont="1" applyFill="1" applyBorder="1" applyAlignment="1">
      <alignment horizontal="center"/>
    </xf>
    <xf numFmtId="1" fontId="14" fillId="0" borderId="34" xfId="0" applyNumberFormat="1" applyFont="1" applyFill="1" applyBorder="1" applyAlignment="1">
      <alignment horizontal="center"/>
    </xf>
    <xf numFmtId="165" fontId="13" fillId="2" borderId="0" xfId="2" applyNumberFormat="1" applyFont="1" applyFill="1" applyBorder="1"/>
    <xf numFmtId="0" fontId="16" fillId="2" borderId="0" xfId="0" applyFont="1" applyFill="1" applyBorder="1"/>
    <xf numFmtId="0" fontId="4" fillId="2" borderId="0" xfId="0" applyFont="1" applyFill="1" applyBorder="1" applyAlignment="1">
      <alignment horizontal="center"/>
    </xf>
    <xf numFmtId="165" fontId="18" fillId="2" borderId="0" xfId="2" applyNumberFormat="1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6" fillId="2" borderId="0" xfId="0" applyFont="1" applyFill="1"/>
    <xf numFmtId="9" fontId="13" fillId="2" borderId="0" xfId="2" applyFont="1" applyFill="1" applyBorder="1"/>
    <xf numFmtId="0" fontId="23" fillId="0" borderId="3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/>
    </xf>
    <xf numFmtId="3" fontId="14" fillId="0" borderId="25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1" fillId="2" borderId="0" xfId="0" applyFont="1" applyFill="1"/>
    <xf numFmtId="165" fontId="25" fillId="2" borderId="0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6" fontId="5" fillId="0" borderId="28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25" xfId="0" applyNumberFormat="1" applyFont="1" applyBorder="1" applyAlignment="1">
      <alignment horizontal="center" vertical="center"/>
    </xf>
    <xf numFmtId="166" fontId="5" fillId="0" borderId="3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6" fontId="5" fillId="0" borderId="2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0" fontId="21" fillId="0" borderId="37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21" fillId="0" borderId="38" xfId="0" applyNumberFormat="1" applyFont="1" applyFill="1" applyBorder="1" applyAlignment="1">
      <alignment horizontal="center" vertical="center" wrapText="1"/>
    </xf>
    <xf numFmtId="0" fontId="21" fillId="0" borderId="41" xfId="0" applyNumberFormat="1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00CC"/>
      <color rgb="FFFF33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workbookViewId="0">
      <selection activeCell="D27" sqref="D27"/>
    </sheetView>
  </sheetViews>
  <sheetFormatPr baseColWidth="10" defaultColWidth="11.42578125" defaultRowHeight="12.75" x14ac:dyDescent="0.2"/>
  <cols>
    <col min="1" max="1" width="18.140625" style="1" customWidth="1"/>
    <col min="2" max="2" width="14" style="20" customWidth="1"/>
    <col min="3" max="3" width="10.7109375" style="1" customWidth="1"/>
    <col min="4" max="4" width="12.7109375" style="1" customWidth="1"/>
    <col min="5" max="5" width="10.85546875" style="1" customWidth="1"/>
    <col min="6" max="6" width="13.5703125" style="1" customWidth="1"/>
    <col min="7" max="7" width="11.140625" style="1" customWidth="1"/>
    <col min="8" max="10" width="9.5703125" style="1" customWidth="1"/>
    <col min="11" max="16384" width="11.42578125" style="1"/>
  </cols>
  <sheetData>
    <row r="1" spans="1:10" ht="15.75" x14ac:dyDescent="0.25">
      <c r="A1" s="8" t="s">
        <v>22</v>
      </c>
      <c r="B1" s="18"/>
      <c r="C1" s="9"/>
      <c r="D1" s="9"/>
      <c r="E1" s="9"/>
      <c r="F1" s="9"/>
      <c r="G1" s="9"/>
    </row>
    <row r="2" spans="1:10" ht="15" x14ac:dyDescent="0.25">
      <c r="A2" s="11" t="s">
        <v>6</v>
      </c>
      <c r="B2" s="19"/>
      <c r="C2" s="10"/>
      <c r="D2" s="10"/>
      <c r="E2" s="10"/>
      <c r="F2" s="10"/>
      <c r="G2" s="9"/>
    </row>
    <row r="3" spans="1:10" x14ac:dyDescent="0.2">
      <c r="A3" s="10" t="s">
        <v>25</v>
      </c>
      <c r="B3" s="19"/>
      <c r="C3" s="10"/>
      <c r="D3" s="10"/>
      <c r="E3" s="10"/>
      <c r="F3" s="10"/>
      <c r="G3" s="9"/>
    </row>
    <row r="4" spans="1:10" ht="13.5" thickBot="1" x14ac:dyDescent="0.25">
      <c r="A4" s="9"/>
      <c r="B4" s="18"/>
      <c r="C4" s="9"/>
      <c r="D4" s="9"/>
      <c r="E4" s="9"/>
      <c r="F4" s="9"/>
      <c r="G4" s="9"/>
    </row>
    <row r="5" spans="1:10" ht="18.600000000000001" customHeight="1" x14ac:dyDescent="0.2">
      <c r="A5" s="102" t="s">
        <v>0</v>
      </c>
      <c r="B5" s="99" t="s">
        <v>2</v>
      </c>
      <c r="C5" s="100"/>
      <c r="D5" s="100"/>
      <c r="E5" s="101"/>
      <c r="F5" s="96" t="s">
        <v>1</v>
      </c>
      <c r="G5" s="9"/>
    </row>
    <row r="6" spans="1:10" ht="19.350000000000001" customHeight="1" x14ac:dyDescent="0.2">
      <c r="A6" s="103"/>
      <c r="B6" s="94" t="s">
        <v>4</v>
      </c>
      <c r="C6" s="95"/>
      <c r="D6" s="94" t="s">
        <v>3</v>
      </c>
      <c r="E6" s="95"/>
      <c r="F6" s="97"/>
      <c r="G6" s="9"/>
    </row>
    <row r="7" spans="1:10" ht="22.5" customHeight="1" thickBot="1" x14ac:dyDescent="0.25">
      <c r="A7" s="104"/>
      <c r="B7" s="38" t="s">
        <v>8</v>
      </c>
      <c r="C7" s="38" t="s">
        <v>5</v>
      </c>
      <c r="D7" s="38" t="s">
        <v>8</v>
      </c>
      <c r="E7" s="38" t="s">
        <v>5</v>
      </c>
      <c r="F7" s="98"/>
      <c r="G7" s="9"/>
    </row>
    <row r="8" spans="1:10" ht="18" customHeight="1" x14ac:dyDescent="0.2">
      <c r="A8" s="66">
        <v>2005</v>
      </c>
      <c r="B8" s="67">
        <v>114</v>
      </c>
      <c r="C8" s="68">
        <v>0.32461856265301708</v>
      </c>
      <c r="D8" s="69">
        <v>237.18139600000001</v>
      </c>
      <c r="E8" s="68">
        <v>0.67538143734698297</v>
      </c>
      <c r="F8" s="70">
        <v>351.18139600000001</v>
      </c>
      <c r="G8" s="16"/>
      <c r="J8"/>
    </row>
    <row r="9" spans="1:10" ht="18" customHeight="1" x14ac:dyDescent="0.2">
      <c r="A9" s="71">
        <v>2006</v>
      </c>
      <c r="B9" s="72">
        <v>137.6</v>
      </c>
      <c r="C9" s="73">
        <v>0.31588613406795224</v>
      </c>
      <c r="D9" s="74">
        <v>298</v>
      </c>
      <c r="E9" s="73">
        <v>0.6841138659320477</v>
      </c>
      <c r="F9" s="75">
        <v>435.6</v>
      </c>
      <c r="J9"/>
    </row>
    <row r="10" spans="1:10" ht="18" customHeight="1" x14ac:dyDescent="0.2">
      <c r="A10" s="71">
        <v>2007</v>
      </c>
      <c r="B10" s="72">
        <v>166.5</v>
      </c>
      <c r="C10" s="73">
        <v>0.32487804878048782</v>
      </c>
      <c r="D10" s="74">
        <v>346</v>
      </c>
      <c r="E10" s="73">
        <v>0.67512195121951224</v>
      </c>
      <c r="F10" s="75">
        <v>512.5</v>
      </c>
      <c r="H10" s="2"/>
      <c r="J10"/>
    </row>
    <row r="11" spans="1:10" ht="18" customHeight="1" x14ac:dyDescent="0.2">
      <c r="A11" s="71">
        <v>2008</v>
      </c>
      <c r="B11" s="72">
        <v>205</v>
      </c>
      <c r="C11" s="73">
        <v>0.32643312101910826</v>
      </c>
      <c r="D11" s="74">
        <v>423</v>
      </c>
      <c r="E11" s="73">
        <v>0.67356687898089174</v>
      </c>
      <c r="F11" s="75">
        <v>628</v>
      </c>
      <c r="H11" s="3"/>
      <c r="J11"/>
    </row>
    <row r="12" spans="1:10" ht="18" customHeight="1" x14ac:dyDescent="0.2">
      <c r="A12" s="71">
        <v>2009</v>
      </c>
      <c r="B12" s="76">
        <v>298.37711272463753</v>
      </c>
      <c r="C12" s="73">
        <v>0.452086534431269</v>
      </c>
      <c r="D12" s="77">
        <v>361.62288727536247</v>
      </c>
      <c r="E12" s="73">
        <v>0.547913465568731</v>
      </c>
      <c r="F12" s="75">
        <v>660</v>
      </c>
      <c r="H12" s="4"/>
      <c r="J12"/>
    </row>
    <row r="13" spans="1:10" ht="18" customHeight="1" x14ac:dyDescent="0.2">
      <c r="A13" s="71">
        <v>2010</v>
      </c>
      <c r="B13" s="76">
        <v>362.90910987714204</v>
      </c>
      <c r="C13" s="73">
        <v>0.52367836923108524</v>
      </c>
      <c r="D13" s="77">
        <v>330.09089012285796</v>
      </c>
      <c r="E13" s="73">
        <v>0.47632163076891482</v>
      </c>
      <c r="F13" s="75">
        <v>693</v>
      </c>
      <c r="H13" s="5"/>
      <c r="J13"/>
    </row>
    <row r="14" spans="1:10" ht="18" customHeight="1" x14ac:dyDescent="0.2">
      <c r="A14" s="71">
        <v>2011</v>
      </c>
      <c r="B14" s="76">
        <v>467.24366813259417</v>
      </c>
      <c r="C14" s="73">
        <v>0.57684403473159762</v>
      </c>
      <c r="D14" s="77">
        <v>342.75633186740595</v>
      </c>
      <c r="E14" s="73">
        <v>0.42315596526840232</v>
      </c>
      <c r="F14" s="75">
        <v>810.00000000000011</v>
      </c>
      <c r="H14" s="6"/>
      <c r="J14"/>
    </row>
    <row r="15" spans="1:10" ht="18" customHeight="1" x14ac:dyDescent="0.2">
      <c r="A15" s="71">
        <v>2012</v>
      </c>
      <c r="B15" s="76">
        <v>518.64041021541686</v>
      </c>
      <c r="C15" s="73">
        <v>0.57435261374907742</v>
      </c>
      <c r="D15" s="77">
        <v>384.35958978458319</v>
      </c>
      <c r="E15" s="73">
        <v>0.42564738625092269</v>
      </c>
      <c r="F15" s="75">
        <v>903</v>
      </c>
      <c r="H15" s="6"/>
      <c r="J15"/>
    </row>
    <row r="16" spans="1:10" ht="18" customHeight="1" x14ac:dyDescent="0.2">
      <c r="A16" s="71">
        <v>2013</v>
      </c>
      <c r="B16" s="76">
        <v>545.98295379793956</v>
      </c>
      <c r="C16" s="73">
        <v>0.59800980700760087</v>
      </c>
      <c r="D16" s="77">
        <v>367.01704620206033</v>
      </c>
      <c r="E16" s="73">
        <v>0.40199019299239908</v>
      </c>
      <c r="F16" s="75">
        <v>912.99999999999989</v>
      </c>
      <c r="H16" s="6"/>
      <c r="J16"/>
    </row>
    <row r="17" spans="1:11" ht="18" customHeight="1" x14ac:dyDescent="0.2">
      <c r="A17" s="78">
        <v>2014</v>
      </c>
      <c r="B17" s="76">
        <v>512.62355849521305</v>
      </c>
      <c r="C17" s="79">
        <v>0.60217142665842238</v>
      </c>
      <c r="D17" s="77">
        <v>338.66817638478699</v>
      </c>
      <c r="E17" s="79">
        <v>0.39782857334157767</v>
      </c>
      <c r="F17" s="75">
        <v>851.29173488000004</v>
      </c>
      <c r="H17" s="6"/>
    </row>
    <row r="18" spans="1:11" ht="18" customHeight="1" x14ac:dyDescent="0.2">
      <c r="A18" s="71">
        <v>2015</v>
      </c>
      <c r="B18" s="76">
        <v>729.7849169523314</v>
      </c>
      <c r="C18" s="73">
        <v>0.69581641460743071</v>
      </c>
      <c r="D18" s="77">
        <v>319.03327938766904</v>
      </c>
      <c r="E18" s="73">
        <v>0.30418358539256929</v>
      </c>
      <c r="F18" s="75">
        <v>1048.8181963400004</v>
      </c>
      <c r="G18" s="16"/>
      <c r="H18" s="6"/>
    </row>
    <row r="19" spans="1:11" ht="18" customHeight="1" x14ac:dyDescent="0.2">
      <c r="A19" s="71">
        <v>2016</v>
      </c>
      <c r="B19" s="76">
        <v>621.46476379754165</v>
      </c>
      <c r="C19" s="73">
        <v>0.68451073734032442</v>
      </c>
      <c r="D19" s="77">
        <v>286.43153336245797</v>
      </c>
      <c r="E19" s="73">
        <v>0.31548926265967553</v>
      </c>
      <c r="F19" s="75">
        <v>907.89629715999968</v>
      </c>
      <c r="H19" s="6"/>
    </row>
    <row r="20" spans="1:11" ht="18" customHeight="1" x14ac:dyDescent="0.2">
      <c r="A20" s="71">
        <v>2017</v>
      </c>
      <c r="B20" s="76">
        <v>464.86454573498258</v>
      </c>
      <c r="C20" s="73">
        <v>0.62465001592268155</v>
      </c>
      <c r="D20" s="77">
        <v>279.33546048501722</v>
      </c>
      <c r="E20" s="73">
        <v>0.37534998407731851</v>
      </c>
      <c r="F20" s="75">
        <v>744.20000621999975</v>
      </c>
      <c r="H20" s="6"/>
    </row>
    <row r="21" spans="1:11" ht="18" customHeight="1" x14ac:dyDescent="0.2">
      <c r="A21" s="80">
        <v>2018</v>
      </c>
      <c r="B21" s="76">
        <v>529.41607906856677</v>
      </c>
      <c r="C21" s="81">
        <v>0.72416209449189395</v>
      </c>
      <c r="D21" s="77">
        <v>201.65792093143307</v>
      </c>
      <c r="E21" s="81">
        <v>0.27583790550810605</v>
      </c>
      <c r="F21" s="75">
        <v>731.07399999999984</v>
      </c>
      <c r="H21" s="6"/>
    </row>
    <row r="22" spans="1:11" ht="20.25" customHeight="1" x14ac:dyDescent="0.2">
      <c r="A22" s="80">
        <v>2019</v>
      </c>
      <c r="B22" s="76">
        <v>502.2873679090157</v>
      </c>
      <c r="C22" s="81">
        <v>0.68916850121498086</v>
      </c>
      <c r="D22" s="77">
        <v>226.54363209098429</v>
      </c>
      <c r="E22" s="81">
        <v>0.31083149878501914</v>
      </c>
      <c r="F22" s="75">
        <v>728.83100000000002</v>
      </c>
      <c r="G22" s="9"/>
      <c r="H22" s="6"/>
    </row>
    <row r="23" spans="1:11" ht="20.25" customHeight="1" x14ac:dyDescent="0.2">
      <c r="A23" s="80">
        <v>2020</v>
      </c>
      <c r="B23" s="76">
        <v>515.54609743786204</v>
      </c>
      <c r="C23" s="81">
        <f>+B23/F23</f>
        <v>0.72134615564273408</v>
      </c>
      <c r="D23" s="77">
        <v>199.1539025621376</v>
      </c>
      <c r="E23" s="81">
        <f>+D23/F23</f>
        <v>0.27865384435726542</v>
      </c>
      <c r="F23" s="82">
        <v>714.7</v>
      </c>
      <c r="G23" s="9"/>
      <c r="H23" s="6"/>
    </row>
    <row r="24" spans="1:11" ht="20.25" customHeight="1" x14ac:dyDescent="0.2">
      <c r="A24" s="80" t="s">
        <v>33</v>
      </c>
      <c r="B24" s="76">
        <v>621.22203593514917</v>
      </c>
      <c r="C24" s="81">
        <f>+B24/F24</f>
        <v>0.70281936410809953</v>
      </c>
      <c r="D24" s="77">
        <v>216.92187980879507</v>
      </c>
      <c r="E24" s="81">
        <f>+D24/F24</f>
        <v>0.24541450368683684</v>
      </c>
      <c r="F24" s="82">
        <v>883.9</v>
      </c>
      <c r="G24" s="9"/>
      <c r="H24" s="6"/>
    </row>
    <row r="25" spans="1:11" ht="20.25" customHeight="1" x14ac:dyDescent="0.2">
      <c r="A25" s="80" t="s">
        <v>32</v>
      </c>
      <c r="B25" s="76">
        <v>653.66495098461621</v>
      </c>
      <c r="C25" s="81">
        <f>+B25/F25</f>
        <v>0.715967054858487</v>
      </c>
      <c r="D25" s="77">
        <v>255.34193351538366</v>
      </c>
      <c r="E25" s="81">
        <f>+D25/F25</f>
        <v>0.27967908000192493</v>
      </c>
      <c r="F25" s="82">
        <v>912.98188449999986</v>
      </c>
      <c r="G25" s="9"/>
      <c r="H25" s="6"/>
    </row>
    <row r="26" spans="1:11" ht="20.25" customHeight="1" x14ac:dyDescent="0.2">
      <c r="A26" s="80">
        <v>2023</v>
      </c>
      <c r="B26" s="76">
        <f>+C26*F26</f>
        <v>614.61047594055879</v>
      </c>
      <c r="C26" s="81">
        <v>0.65945330036540639</v>
      </c>
      <c r="D26" s="77">
        <f>+E26*F26</f>
        <v>317.38952405944133</v>
      </c>
      <c r="E26" s="81">
        <v>0.34054669963459372</v>
      </c>
      <c r="F26" s="82">
        <v>932</v>
      </c>
      <c r="G26" s="9"/>
      <c r="H26" s="6"/>
    </row>
    <row r="27" spans="1:11" ht="20.25" customHeight="1" x14ac:dyDescent="0.2">
      <c r="A27" s="80">
        <v>2024</v>
      </c>
      <c r="B27" s="76">
        <v>706.81238989998235</v>
      </c>
      <c r="C27" s="81">
        <f>+B27/F27</f>
        <v>0.71323147315840807</v>
      </c>
      <c r="D27" s="77">
        <v>284.18761010001754</v>
      </c>
      <c r="E27" s="81">
        <f>+D27/F27</f>
        <v>0.28676852684159188</v>
      </c>
      <c r="F27" s="82">
        <f>+B27+D27</f>
        <v>990.99999999999989</v>
      </c>
      <c r="G27" s="9"/>
      <c r="H27" s="6"/>
    </row>
    <row r="28" spans="1:11" ht="15" thickBot="1" x14ac:dyDescent="0.25">
      <c r="A28" s="12"/>
      <c r="B28" s="17"/>
      <c r="C28" s="13"/>
      <c r="D28" s="26"/>
      <c r="E28" s="13"/>
      <c r="F28" s="14"/>
      <c r="G28" s="9"/>
      <c r="H28" s="6"/>
      <c r="K28"/>
    </row>
    <row r="29" spans="1:11" ht="14.25" x14ac:dyDescent="0.2">
      <c r="A29" s="63" t="s">
        <v>31</v>
      </c>
      <c r="B29" s="37"/>
      <c r="C29" s="21"/>
      <c r="D29" s="37"/>
      <c r="E29" s="21"/>
      <c r="F29" s="37"/>
      <c r="G29" s="9"/>
      <c r="H29" s="6"/>
      <c r="K29"/>
    </row>
    <row r="30" spans="1:11" ht="14.25" x14ac:dyDescent="0.2">
      <c r="A30" s="22"/>
      <c r="B30" s="37"/>
      <c r="C30" s="21"/>
      <c r="D30" s="37"/>
      <c r="E30" s="21"/>
      <c r="F30" s="37"/>
      <c r="G30" s="9"/>
      <c r="H30" s="6"/>
      <c r="K30"/>
    </row>
    <row r="31" spans="1:11" x14ac:dyDescent="0.2">
      <c r="A31" s="10" t="s">
        <v>26</v>
      </c>
      <c r="B31" s="18"/>
      <c r="C31" s="9"/>
      <c r="D31" s="9"/>
      <c r="E31" s="9"/>
      <c r="F31" s="9"/>
      <c r="G31" s="9"/>
      <c r="H31" s="6"/>
      <c r="K31"/>
    </row>
    <row r="32" spans="1:11" ht="13.5" thickBot="1" x14ac:dyDescent="0.25">
      <c r="A32" s="9"/>
      <c r="B32" s="18"/>
      <c r="C32" s="9"/>
      <c r="D32" s="9"/>
      <c r="E32" s="9"/>
      <c r="F32" s="9"/>
      <c r="G32" s="9"/>
      <c r="H32" s="7"/>
      <c r="I32" s="7"/>
      <c r="J32"/>
      <c r="K32"/>
    </row>
    <row r="33" spans="1:8" ht="20.45" customHeight="1" x14ac:dyDescent="0.2">
      <c r="A33" s="90" t="s">
        <v>0</v>
      </c>
      <c r="B33" s="89" t="s">
        <v>2</v>
      </c>
      <c r="C33" s="89"/>
      <c r="D33" s="89"/>
      <c r="E33" s="89"/>
      <c r="F33" s="85" t="s">
        <v>1</v>
      </c>
      <c r="G33" s="86"/>
      <c r="H33" s="7"/>
    </row>
    <row r="34" spans="1:8" ht="17.45" customHeight="1" x14ac:dyDescent="0.2">
      <c r="A34" s="91"/>
      <c r="B34" s="93" t="s">
        <v>4</v>
      </c>
      <c r="C34" s="93"/>
      <c r="D34" s="93" t="s">
        <v>3</v>
      </c>
      <c r="E34" s="93"/>
      <c r="F34" s="87"/>
      <c r="G34" s="88"/>
      <c r="H34" s="7"/>
    </row>
    <row r="35" spans="1:8" ht="19.5" customHeight="1" thickBot="1" x14ac:dyDescent="0.25">
      <c r="A35" s="92"/>
      <c r="B35" s="44" t="s">
        <v>8</v>
      </c>
      <c r="C35" s="44" t="s">
        <v>7</v>
      </c>
      <c r="D35" s="44" t="s">
        <v>8</v>
      </c>
      <c r="E35" s="44" t="s">
        <v>7</v>
      </c>
      <c r="F35" s="44" t="s">
        <v>8</v>
      </c>
      <c r="G35" s="45" t="s">
        <v>7</v>
      </c>
      <c r="H35" s="7"/>
    </row>
    <row r="36" spans="1:8" ht="18" customHeight="1" x14ac:dyDescent="0.2">
      <c r="A36" s="66">
        <v>2005</v>
      </c>
      <c r="B36" s="67">
        <v>114</v>
      </c>
      <c r="C36" s="68"/>
      <c r="D36" s="67">
        <v>237.18139600000001</v>
      </c>
      <c r="E36" s="68"/>
      <c r="F36" s="67">
        <v>351.18139600000001</v>
      </c>
      <c r="G36" s="83"/>
      <c r="H36" s="7"/>
    </row>
    <row r="37" spans="1:8" ht="18" customHeight="1" x14ac:dyDescent="0.2">
      <c r="A37" s="71">
        <v>2006</v>
      </c>
      <c r="B37" s="72">
        <v>137.6</v>
      </c>
      <c r="C37" s="73">
        <v>0.2070175438596491</v>
      </c>
      <c r="D37" s="72">
        <v>298</v>
      </c>
      <c r="E37" s="73">
        <v>0.25642232074559512</v>
      </c>
      <c r="F37" s="72">
        <v>435.6</v>
      </c>
      <c r="G37" s="84">
        <v>0.24038461308468628</v>
      </c>
      <c r="H37" s="7"/>
    </row>
    <row r="38" spans="1:8" ht="18" customHeight="1" x14ac:dyDescent="0.2">
      <c r="A38" s="71">
        <v>2007</v>
      </c>
      <c r="B38" s="72">
        <v>166.5</v>
      </c>
      <c r="C38" s="73">
        <v>0.21002906976744184</v>
      </c>
      <c r="D38" s="72">
        <v>346</v>
      </c>
      <c r="E38" s="73">
        <v>0.16107382550335569</v>
      </c>
      <c r="F38" s="72">
        <v>512.5</v>
      </c>
      <c r="G38" s="84">
        <v>0.17653810835629002</v>
      </c>
    </row>
    <row r="39" spans="1:8" ht="18" customHeight="1" x14ac:dyDescent="0.2">
      <c r="A39" s="71">
        <v>2008</v>
      </c>
      <c r="B39" s="72">
        <v>205</v>
      </c>
      <c r="C39" s="73">
        <v>0.23123123123123124</v>
      </c>
      <c r="D39" s="72">
        <v>423</v>
      </c>
      <c r="E39" s="73">
        <v>0.22254335260115599</v>
      </c>
      <c r="F39" s="72">
        <v>628</v>
      </c>
      <c r="G39" s="84">
        <v>0.22536585365853656</v>
      </c>
    </row>
    <row r="40" spans="1:8" ht="18" customHeight="1" x14ac:dyDescent="0.2">
      <c r="A40" s="71">
        <v>2009</v>
      </c>
      <c r="B40" s="72">
        <v>298.37711272463753</v>
      </c>
      <c r="C40" s="73">
        <v>0.45549811085189029</v>
      </c>
      <c r="D40" s="72">
        <v>361.62288727536247</v>
      </c>
      <c r="E40" s="73">
        <v>-0.14509955726864665</v>
      </c>
      <c r="F40" s="72">
        <v>660</v>
      </c>
      <c r="G40" s="84">
        <v>5.0955414012738842E-2</v>
      </c>
    </row>
    <row r="41" spans="1:8" ht="18" customHeight="1" x14ac:dyDescent="0.2">
      <c r="A41" s="71">
        <v>2010</v>
      </c>
      <c r="B41" s="72">
        <v>362.90910987714204</v>
      </c>
      <c r="C41" s="73">
        <v>0.21627663249110851</v>
      </c>
      <c r="D41" s="72">
        <v>330.09089012285796</v>
      </c>
      <c r="E41" s="73">
        <v>-8.719580054813858E-2</v>
      </c>
      <c r="F41" s="72">
        <v>693</v>
      </c>
      <c r="G41" s="84">
        <v>5.0000000000000044E-2</v>
      </c>
    </row>
    <row r="42" spans="1:8" ht="18" customHeight="1" x14ac:dyDescent="0.2">
      <c r="A42" s="71">
        <v>2011</v>
      </c>
      <c r="B42" s="72">
        <v>467.24366813259417</v>
      </c>
      <c r="C42" s="73">
        <v>0.28749501022659141</v>
      </c>
      <c r="D42" s="72">
        <v>342.75633186740595</v>
      </c>
      <c r="E42" s="73">
        <v>3.8369558577741936E-2</v>
      </c>
      <c r="F42" s="72">
        <v>810.00000000000011</v>
      </c>
      <c r="G42" s="84">
        <v>0.168831168831169</v>
      </c>
    </row>
    <row r="43" spans="1:8" ht="18" customHeight="1" x14ac:dyDescent="0.2">
      <c r="A43" s="71">
        <v>2012</v>
      </c>
      <c r="B43" s="72">
        <v>518.64041021541686</v>
      </c>
      <c r="C43" s="73">
        <v>0.10999986856587496</v>
      </c>
      <c r="D43" s="72">
        <v>384.35958978458319</v>
      </c>
      <c r="E43" s="73">
        <v>0.12137852476864319</v>
      </c>
      <c r="F43" s="72">
        <v>903</v>
      </c>
      <c r="G43" s="84">
        <v>0.1148148148148147</v>
      </c>
    </row>
    <row r="44" spans="1:8" ht="18" customHeight="1" x14ac:dyDescent="0.2">
      <c r="A44" s="71">
        <v>2013</v>
      </c>
      <c r="B44" s="72">
        <v>545.98295379793956</v>
      </c>
      <c r="C44" s="73">
        <v>5.2719655167567714E-2</v>
      </c>
      <c r="D44" s="72">
        <v>367.01704620206033</v>
      </c>
      <c r="E44" s="73">
        <v>-4.5120621531109961E-2</v>
      </c>
      <c r="F44" s="72">
        <v>912.99999999999989</v>
      </c>
      <c r="G44" s="84">
        <v>1.1074197120708673E-2</v>
      </c>
    </row>
    <row r="45" spans="1:8" ht="18" customHeight="1" x14ac:dyDescent="0.2">
      <c r="A45" s="71">
        <v>2014</v>
      </c>
      <c r="B45" s="72">
        <v>512.62355849521305</v>
      </c>
      <c r="C45" s="73">
        <v>-6.1099701136589579E-2</v>
      </c>
      <c r="D45" s="72">
        <v>338.66817638478699</v>
      </c>
      <c r="E45" s="73">
        <v>-7.72412892279285E-2</v>
      </c>
      <c r="F45" s="72">
        <v>851.29173488000004</v>
      </c>
      <c r="G45" s="84">
        <v>-6.7588461248630716E-2</v>
      </c>
    </row>
    <row r="46" spans="1:8" ht="18" customHeight="1" x14ac:dyDescent="0.2">
      <c r="A46" s="71">
        <v>2015</v>
      </c>
      <c r="B46" s="72">
        <v>729.7849169523314</v>
      </c>
      <c r="C46" s="73">
        <v>0.42362734770635058</v>
      </c>
      <c r="D46" s="72">
        <v>319.03327938766904</v>
      </c>
      <c r="E46" s="73">
        <v>-5.7976799611691998E-2</v>
      </c>
      <c r="F46" s="72">
        <v>1048.8181963400004</v>
      </c>
      <c r="G46" s="84">
        <v>0.23203145686342674</v>
      </c>
    </row>
    <row r="47" spans="1:8" ht="18" customHeight="1" x14ac:dyDescent="0.2">
      <c r="A47" s="71">
        <v>2016</v>
      </c>
      <c r="B47" s="72">
        <v>621.46476379754165</v>
      </c>
      <c r="C47" s="73">
        <v>-0.1484275032802097</v>
      </c>
      <c r="D47" s="72">
        <v>286.43153336245797</v>
      </c>
      <c r="E47" s="73">
        <v>-0.10218917000691796</v>
      </c>
      <c r="F47" s="72">
        <v>907.89629715999968</v>
      </c>
      <c r="G47" s="84">
        <v>-0.1343625612825633</v>
      </c>
      <c r="H47" s="25"/>
    </row>
    <row r="48" spans="1:8" ht="18" customHeight="1" x14ac:dyDescent="0.2">
      <c r="A48" s="71">
        <v>2017</v>
      </c>
      <c r="B48" s="72">
        <v>464.86454573498258</v>
      </c>
      <c r="C48" s="73">
        <v>-0.25198567510993375</v>
      </c>
      <c r="D48" s="72">
        <v>279.33546048501722</v>
      </c>
      <c r="E48" s="73">
        <v>-2.4774063086347331E-2</v>
      </c>
      <c r="F48" s="72">
        <v>744.20000621999975</v>
      </c>
      <c r="G48" s="84">
        <v>-0.18030285116489631</v>
      </c>
      <c r="H48" s="7"/>
    </row>
    <row r="49" spans="1:8" ht="18" customHeight="1" x14ac:dyDescent="0.2">
      <c r="A49" s="71">
        <v>2018</v>
      </c>
      <c r="B49" s="72">
        <v>529.41607906856677</v>
      </c>
      <c r="C49" s="73">
        <v>0.13886095191777592</v>
      </c>
      <c r="D49" s="72">
        <v>201.65792093143307</v>
      </c>
      <c r="E49" s="73">
        <v>-0.27807976623773678</v>
      </c>
      <c r="F49" s="72">
        <v>731.07399999999984</v>
      </c>
      <c r="G49" s="84">
        <v>-1.7637740003081381E-2</v>
      </c>
      <c r="H49" s="7"/>
    </row>
    <row r="50" spans="1:8" ht="18" customHeight="1" x14ac:dyDescent="0.2">
      <c r="A50" s="71">
        <v>2019</v>
      </c>
      <c r="B50" s="72">
        <v>502.2873679090157</v>
      </c>
      <c r="C50" s="73">
        <v>-5.1242703484337349E-2</v>
      </c>
      <c r="D50" s="72">
        <v>226.54363209098429</v>
      </c>
      <c r="E50" s="73">
        <v>0.1234055723901506</v>
      </c>
      <c r="F50" s="72">
        <v>728.83100000000002</v>
      </c>
      <c r="G50" s="84">
        <v>-3.0680888665166606E-3</v>
      </c>
      <c r="H50" s="7"/>
    </row>
    <row r="51" spans="1:8" ht="18" customHeight="1" x14ac:dyDescent="0.2">
      <c r="A51" s="71">
        <v>2020</v>
      </c>
      <c r="B51" s="72">
        <v>515.54609743786239</v>
      </c>
      <c r="C51" s="73">
        <f>+B51/B50-1</f>
        <v>2.6396701123585498E-2</v>
      </c>
      <c r="D51" s="72">
        <v>199.1539025621376</v>
      </c>
      <c r="E51" s="73">
        <f>+D51/D50-1</f>
        <v>-0.120902667958667</v>
      </c>
      <c r="F51" s="72">
        <v>714.7</v>
      </c>
      <c r="G51" s="84">
        <f>+F51/F50-1</f>
        <v>-1.938858253833875E-2</v>
      </c>
      <c r="H51" s="7"/>
    </row>
    <row r="52" spans="1:8" ht="18" customHeight="1" x14ac:dyDescent="0.2">
      <c r="A52" s="71">
        <v>2021</v>
      </c>
      <c r="B52" s="72">
        <v>621.22203593514917</v>
      </c>
      <c r="C52" s="73">
        <f>+B52/B51-1</f>
        <v>0.20497864113892095</v>
      </c>
      <c r="D52" s="72">
        <v>216.92187980879507</v>
      </c>
      <c r="E52" s="73">
        <f>+D52/D51-1</f>
        <v>8.9217318958204839E-2</v>
      </c>
      <c r="F52" s="72">
        <v>883.9</v>
      </c>
      <c r="G52" s="84">
        <f>+F52/F51-1</f>
        <v>0.23674268924024044</v>
      </c>
      <c r="H52" s="7"/>
    </row>
    <row r="53" spans="1:8" ht="18" customHeight="1" x14ac:dyDescent="0.2">
      <c r="A53" s="71" t="s">
        <v>32</v>
      </c>
      <c r="B53" s="72">
        <v>653.66495098461621</v>
      </c>
      <c r="C53" s="73">
        <f>+B53/B52-1</f>
        <v>5.222434680802901E-2</v>
      </c>
      <c r="D53" s="72">
        <v>255.34193351538366</v>
      </c>
      <c r="E53" s="73">
        <f>+D53/D52-1</f>
        <v>0.17711470018816811</v>
      </c>
      <c r="F53" s="72">
        <v>912.98188449999986</v>
      </c>
      <c r="G53" s="84">
        <f>+F53/F52-1</f>
        <v>3.2901781310102907E-2</v>
      </c>
      <c r="H53" s="7"/>
    </row>
    <row r="54" spans="1:8" ht="18" customHeight="1" x14ac:dyDescent="0.2">
      <c r="A54" s="71">
        <v>2023</v>
      </c>
      <c r="B54" s="72">
        <v>614.61047594055879</v>
      </c>
      <c r="C54" s="73">
        <f>+B54/B53-1</f>
        <v>-5.9746931490253008E-2</v>
      </c>
      <c r="D54" s="72">
        <v>317.38952405944133</v>
      </c>
      <c r="E54" s="73">
        <f>+D54/D53-1</f>
        <v>0.24299804458212693</v>
      </c>
      <c r="F54" s="72">
        <v>932</v>
      </c>
      <c r="G54" s="84">
        <f>+F54/F53-1</f>
        <v>2.0830769835499474E-2</v>
      </c>
      <c r="H54" s="7"/>
    </row>
    <row r="55" spans="1:8" ht="18" customHeight="1" x14ac:dyDescent="0.2">
      <c r="A55" s="71">
        <v>2024</v>
      </c>
      <c r="B55" s="72">
        <v>706.81238989998235</v>
      </c>
      <c r="C55" s="73">
        <f>+B55/B54-1</f>
        <v>0.15001682784258419</v>
      </c>
      <c r="D55" s="72">
        <v>284.18761010001754</v>
      </c>
      <c r="E55" s="73">
        <f>+D55/D54-1</f>
        <v>-0.10460935677639338</v>
      </c>
      <c r="F55" s="72">
        <v>990.99999999999989</v>
      </c>
      <c r="G55" s="84">
        <f>+F55/F54-1</f>
        <v>6.330472103004281E-2</v>
      </c>
      <c r="H55" s="7"/>
    </row>
    <row r="56" spans="1:8" ht="18" customHeight="1" thickBot="1" x14ac:dyDescent="0.25">
      <c r="A56" s="39"/>
      <c r="B56" s="40"/>
      <c r="C56" s="41"/>
      <c r="D56" s="40"/>
      <c r="E56" s="41"/>
      <c r="F56" s="40"/>
      <c r="G56" s="42"/>
      <c r="H56" s="7"/>
    </row>
    <row r="57" spans="1:8" ht="14.25" x14ac:dyDescent="0.2">
      <c r="A57" s="22"/>
      <c r="B57" s="37"/>
      <c r="C57" s="21"/>
      <c r="D57" s="37"/>
      <c r="E57" s="21"/>
      <c r="F57" s="37"/>
      <c r="G57" s="21"/>
      <c r="H57" s="7"/>
    </row>
    <row r="58" spans="1:8" ht="14.25" x14ac:dyDescent="0.2">
      <c r="A58" s="43" t="s">
        <v>34</v>
      </c>
      <c r="B58" s="21">
        <f>+B55/B36-1</f>
        <v>5.2001086833331787</v>
      </c>
      <c r="C58" s="22"/>
      <c r="D58" s="21">
        <f>+D55/D36-1</f>
        <v>0.19818676714432337</v>
      </c>
      <c r="E58" s="21"/>
      <c r="F58" s="21">
        <f>+F55/F36-1</f>
        <v>1.8219034700801742</v>
      </c>
      <c r="G58" s="23"/>
      <c r="H58" s="7"/>
    </row>
    <row r="59" spans="1:8" ht="1.35" customHeight="1" x14ac:dyDescent="0.2">
      <c r="A59" s="24"/>
      <c r="B59" s="22"/>
      <c r="C59" s="23"/>
      <c r="D59" s="23"/>
      <c r="E59" s="23"/>
      <c r="F59" s="23"/>
      <c r="G59" s="23"/>
      <c r="H59" s="7"/>
    </row>
    <row r="60" spans="1:8" ht="14.25" x14ac:dyDescent="0.2">
      <c r="A60" s="24" t="s">
        <v>9</v>
      </c>
      <c r="B60" s="22"/>
      <c r="C60" s="23"/>
      <c r="D60" s="23"/>
      <c r="E60" s="23"/>
      <c r="F60" s="23"/>
      <c r="G60" s="23"/>
      <c r="H60" s="7"/>
    </row>
    <row r="61" spans="1:8" ht="14.25" x14ac:dyDescent="0.2">
      <c r="A61" s="24" t="s">
        <v>10</v>
      </c>
      <c r="B61" s="21">
        <f>+((B55/B36)^(1/19))-1</f>
        <v>0.10079190310843567</v>
      </c>
      <c r="C61" s="22"/>
      <c r="D61" s="21">
        <f>+((D55/D36)^(1/19))-1</f>
        <v>9.5617073086320392E-3</v>
      </c>
      <c r="E61" s="22"/>
      <c r="F61" s="21">
        <f>+((F55/F36)^(1/19))-1</f>
        <v>5.6118730322025856E-2</v>
      </c>
      <c r="G61" s="23"/>
      <c r="H61" s="7"/>
    </row>
    <row r="62" spans="1:8" ht="14.25" x14ac:dyDescent="0.2">
      <c r="A62" s="23"/>
      <c r="B62" s="22"/>
      <c r="C62" s="23"/>
      <c r="D62" s="23"/>
      <c r="E62" s="23"/>
      <c r="F62" s="23"/>
      <c r="G62" s="23"/>
      <c r="H62" s="7"/>
    </row>
    <row r="63" spans="1:8" ht="12.75" customHeight="1" x14ac:dyDescent="0.2">
      <c r="A63" s="15" t="s">
        <v>11</v>
      </c>
      <c r="B63" s="18"/>
      <c r="C63" s="9"/>
      <c r="D63" s="9"/>
      <c r="E63" s="9"/>
      <c r="F63" s="9"/>
      <c r="G63" s="9"/>
    </row>
    <row r="64" spans="1:8" x14ac:dyDescent="0.2">
      <c r="A64" s="30"/>
    </row>
  </sheetData>
  <mergeCells count="10">
    <mergeCell ref="D6:E6"/>
    <mergeCell ref="B6:C6"/>
    <mergeCell ref="F5:F7"/>
    <mergeCell ref="B5:E5"/>
    <mergeCell ref="A5:A7"/>
    <mergeCell ref="F33:G34"/>
    <mergeCell ref="B33:E33"/>
    <mergeCell ref="A33:A35"/>
    <mergeCell ref="B34:C34"/>
    <mergeCell ref="D34:E34"/>
  </mergeCells>
  <phoneticPr fontId="0" type="noConversion"/>
  <printOptions horizontalCentered="1"/>
  <pageMargins left="0.47244094488188981" right="0.15748031496062992" top="0.70866141732283472" bottom="0.39370078740157483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90" zoomScaleNormal="90" workbookViewId="0">
      <selection activeCell="A36" sqref="A36"/>
    </sheetView>
  </sheetViews>
  <sheetFormatPr baseColWidth="10" defaultRowHeight="12.75" x14ac:dyDescent="0.2"/>
  <cols>
    <col min="1" max="1" width="11.85546875" customWidth="1"/>
    <col min="2" max="2" width="14.28515625" customWidth="1"/>
    <col min="3" max="3" width="15.140625" customWidth="1"/>
    <col min="5" max="5" width="13.85546875" customWidth="1"/>
    <col min="6" max="6" width="14.85546875" customWidth="1"/>
    <col min="8" max="9" width="15.7109375" customWidth="1"/>
    <col min="10" max="10" width="14.28515625" customWidth="1"/>
    <col min="11" max="11" width="14.42578125" customWidth="1"/>
    <col min="16" max="16" width="19" customWidth="1"/>
  </cols>
  <sheetData>
    <row r="1" spans="1:14" ht="15.75" x14ac:dyDescent="0.25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46"/>
      <c r="N1" s="46"/>
    </row>
    <row r="2" spans="1:14" ht="15.75" x14ac:dyDescent="0.25">
      <c r="A2" s="109" t="s">
        <v>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46"/>
      <c r="N2" s="46"/>
    </row>
    <row r="3" spans="1:14" ht="15.75" x14ac:dyDescent="0.25">
      <c r="A3" s="109" t="s">
        <v>23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46"/>
      <c r="N3" s="46"/>
    </row>
    <row r="4" spans="1:14" x14ac:dyDescent="0.2">
      <c r="A4" s="110" t="s">
        <v>12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46"/>
      <c r="N4" s="46"/>
    </row>
    <row r="5" spans="1:14" ht="15.75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6"/>
      <c r="N5" s="46"/>
    </row>
    <row r="6" spans="1:14" ht="18.600000000000001" customHeight="1" x14ac:dyDescent="0.2">
      <c r="A6" s="105" t="s">
        <v>0</v>
      </c>
      <c r="B6" s="107" t="s">
        <v>13</v>
      </c>
      <c r="C6" s="107"/>
      <c r="D6" s="107"/>
      <c r="E6" s="107" t="s">
        <v>14</v>
      </c>
      <c r="F6" s="107"/>
      <c r="G6" s="107"/>
      <c r="H6" s="111" t="s">
        <v>30</v>
      </c>
      <c r="I6" s="111" t="s">
        <v>29</v>
      </c>
      <c r="J6" s="107" t="s">
        <v>1</v>
      </c>
      <c r="K6" s="107"/>
      <c r="L6" s="108"/>
      <c r="M6" s="46"/>
      <c r="N6" s="46"/>
    </row>
    <row r="7" spans="1:14" ht="30.75" customHeight="1" thickBot="1" x14ac:dyDescent="0.25">
      <c r="A7" s="106"/>
      <c r="B7" s="58" t="s">
        <v>15</v>
      </c>
      <c r="C7" s="58" t="s">
        <v>16</v>
      </c>
      <c r="D7" s="58" t="s">
        <v>17</v>
      </c>
      <c r="E7" s="58" t="s">
        <v>15</v>
      </c>
      <c r="F7" s="58" t="s">
        <v>16</v>
      </c>
      <c r="G7" s="58" t="s">
        <v>17</v>
      </c>
      <c r="H7" s="112"/>
      <c r="I7" s="112"/>
      <c r="J7" s="58" t="s">
        <v>15</v>
      </c>
      <c r="K7" s="58" t="s">
        <v>16</v>
      </c>
      <c r="L7" s="59" t="s">
        <v>17</v>
      </c>
      <c r="M7" s="46"/>
      <c r="N7" s="46"/>
    </row>
    <row r="8" spans="1:14" ht="15" x14ac:dyDescent="0.25">
      <c r="A8" s="31"/>
      <c r="B8" s="27"/>
      <c r="C8" s="27"/>
      <c r="D8" s="27"/>
      <c r="E8" s="27"/>
      <c r="F8" s="27"/>
      <c r="G8" s="27"/>
      <c r="H8" s="27"/>
      <c r="I8" s="27"/>
      <c r="J8" s="27"/>
      <c r="K8" s="27"/>
      <c r="L8" s="32"/>
      <c r="M8" s="46"/>
      <c r="N8" s="46"/>
    </row>
    <row r="9" spans="1:14" ht="18" customHeight="1" x14ac:dyDescent="0.25">
      <c r="A9" s="48">
        <v>2005</v>
      </c>
      <c r="B9" s="28">
        <v>114</v>
      </c>
      <c r="C9" s="28">
        <v>72.045199514405255</v>
      </c>
      <c r="D9" s="28">
        <v>41.954800485594745</v>
      </c>
      <c r="E9" s="28">
        <v>237.18139600000001</v>
      </c>
      <c r="F9" s="60">
        <v>552.52803948559472</v>
      </c>
      <c r="G9" s="60">
        <v>-315.34664348559471</v>
      </c>
      <c r="H9" s="28"/>
      <c r="I9" s="28"/>
      <c r="J9" s="28">
        <v>351.18139600000001</v>
      </c>
      <c r="K9" s="60">
        <v>624.57323899999994</v>
      </c>
      <c r="L9" s="33">
        <f t="shared" ref="L9:L23" si="0">+J9-K9</f>
        <v>-273.39184299999994</v>
      </c>
      <c r="M9" s="46"/>
      <c r="N9" s="46"/>
    </row>
    <row r="10" spans="1:14" ht="18" customHeight="1" x14ac:dyDescent="0.25">
      <c r="A10" s="48">
        <v>2006</v>
      </c>
      <c r="B10" s="28">
        <v>137.6</v>
      </c>
      <c r="C10" s="28">
        <v>77.640718877082506</v>
      </c>
      <c r="D10" s="28">
        <v>59.959281122917488</v>
      </c>
      <c r="E10" s="28">
        <v>298</v>
      </c>
      <c r="F10" s="60">
        <v>685.05928112291747</v>
      </c>
      <c r="G10" s="60">
        <v>-387.05928112291747</v>
      </c>
      <c r="H10" s="28"/>
      <c r="I10" s="28"/>
      <c r="J10" s="28">
        <v>435.6</v>
      </c>
      <c r="K10" s="60">
        <v>762.69999999999993</v>
      </c>
      <c r="L10" s="33">
        <f t="shared" si="0"/>
        <v>-327.09999999999991</v>
      </c>
      <c r="M10" s="46"/>
      <c r="N10" s="46"/>
    </row>
    <row r="11" spans="1:14" ht="18" customHeight="1" x14ac:dyDescent="0.25">
      <c r="A11" s="48">
        <v>2007</v>
      </c>
      <c r="B11" s="28">
        <v>166.5</v>
      </c>
      <c r="C11" s="28">
        <v>81.482637409458889</v>
      </c>
      <c r="D11" s="28">
        <v>85.017362590541111</v>
      </c>
      <c r="E11" s="28">
        <v>346</v>
      </c>
      <c r="F11" s="60">
        <v>857.11736259054112</v>
      </c>
      <c r="G11" s="60">
        <v>-511.11736259054112</v>
      </c>
      <c r="H11" s="28"/>
      <c r="I11" s="28"/>
      <c r="J11" s="28">
        <v>512.5</v>
      </c>
      <c r="K11" s="60">
        <v>938.6</v>
      </c>
      <c r="L11" s="33">
        <f t="shared" si="0"/>
        <v>-426.1</v>
      </c>
      <c r="M11" s="46"/>
      <c r="N11" s="46"/>
    </row>
    <row r="12" spans="1:14" ht="18" customHeight="1" x14ac:dyDescent="0.25">
      <c r="A12" s="48">
        <v>2008</v>
      </c>
      <c r="B12" s="28">
        <v>205</v>
      </c>
      <c r="C12" s="28">
        <v>90.737546259648084</v>
      </c>
      <c r="D12" s="28">
        <v>114.26245374035192</v>
      </c>
      <c r="E12" s="28">
        <v>423</v>
      </c>
      <c r="F12" s="60">
        <v>1049.9202547403506</v>
      </c>
      <c r="G12" s="60">
        <v>-626.92025474035063</v>
      </c>
      <c r="H12" s="28"/>
      <c r="I12" s="28"/>
      <c r="J12" s="28">
        <v>628</v>
      </c>
      <c r="K12" s="60">
        <v>1140.6578009999987</v>
      </c>
      <c r="L12" s="33">
        <f t="shared" si="0"/>
        <v>-512.6578009999987</v>
      </c>
      <c r="M12" s="46"/>
      <c r="N12" s="46"/>
    </row>
    <row r="13" spans="1:14" ht="18" customHeight="1" x14ac:dyDescent="0.25">
      <c r="A13" s="48">
        <v>2009</v>
      </c>
      <c r="B13" s="28">
        <v>298.37711272463753</v>
      </c>
      <c r="C13" s="28">
        <v>110.77313423188637</v>
      </c>
      <c r="D13" s="28">
        <v>187.60397849275114</v>
      </c>
      <c r="E13" s="28">
        <v>361.62288727536247</v>
      </c>
      <c r="F13" s="60">
        <v>1097.1451960081138</v>
      </c>
      <c r="G13" s="60">
        <v>-735.5223087327513</v>
      </c>
      <c r="H13" s="28"/>
      <c r="I13" s="28"/>
      <c r="J13" s="28">
        <v>660</v>
      </c>
      <c r="K13" s="60">
        <v>1207.9183302400002</v>
      </c>
      <c r="L13" s="33">
        <f t="shared" si="0"/>
        <v>-547.91833024000016</v>
      </c>
      <c r="M13" s="46"/>
      <c r="N13" s="46"/>
    </row>
    <row r="14" spans="1:14" ht="18" customHeight="1" x14ac:dyDescent="0.25">
      <c r="A14" s="48">
        <v>2010</v>
      </c>
      <c r="B14" s="28">
        <v>362.90910987714204</v>
      </c>
      <c r="C14" s="28">
        <v>242.71841254148129</v>
      </c>
      <c r="D14" s="28">
        <v>120.19069733566076</v>
      </c>
      <c r="E14" s="28">
        <v>330.09089012285796</v>
      </c>
      <c r="F14" s="60">
        <v>1322.8738887285169</v>
      </c>
      <c r="G14" s="60">
        <v>-992.78299860565903</v>
      </c>
      <c r="H14" s="28"/>
      <c r="I14" s="28"/>
      <c r="J14" s="28">
        <v>693</v>
      </c>
      <c r="K14" s="60">
        <v>1565.5923012699982</v>
      </c>
      <c r="L14" s="33">
        <f t="shared" si="0"/>
        <v>-872.59230126999819</v>
      </c>
      <c r="M14" s="46"/>
      <c r="N14" s="46"/>
    </row>
    <row r="15" spans="1:14" ht="18" customHeight="1" x14ac:dyDescent="0.25">
      <c r="A15" s="48">
        <v>2011</v>
      </c>
      <c r="B15" s="28">
        <v>467.24366813259417</v>
      </c>
      <c r="C15" s="28">
        <v>276.67760889970589</v>
      </c>
      <c r="D15" s="28">
        <v>190.56605923288828</v>
      </c>
      <c r="E15" s="28">
        <v>342.75633186740595</v>
      </c>
      <c r="F15" s="60">
        <v>1513.7479800302931</v>
      </c>
      <c r="G15" s="60">
        <v>-1170.991648162887</v>
      </c>
      <c r="H15" s="28"/>
      <c r="I15" s="28"/>
      <c r="J15" s="28">
        <v>810.00000000000011</v>
      </c>
      <c r="K15" s="60">
        <v>1790.4255889299989</v>
      </c>
      <c r="L15" s="33">
        <f t="shared" si="0"/>
        <v>-980.42558892999875</v>
      </c>
      <c r="M15" s="46"/>
      <c r="N15" s="46"/>
    </row>
    <row r="16" spans="1:14" ht="18" customHeight="1" x14ac:dyDescent="0.25">
      <c r="A16" s="48">
        <v>2012</v>
      </c>
      <c r="B16" s="28">
        <v>518.64041021541686</v>
      </c>
      <c r="C16" s="28">
        <v>362.2122586023475</v>
      </c>
      <c r="D16" s="28">
        <v>156.42815161306936</v>
      </c>
      <c r="E16" s="28">
        <v>384.35958978458319</v>
      </c>
      <c r="F16" s="60">
        <v>1725.3592342376523</v>
      </c>
      <c r="G16" s="60">
        <v>-1340.9996444530691</v>
      </c>
      <c r="H16" s="28"/>
      <c r="I16" s="28"/>
      <c r="J16" s="28">
        <v>903</v>
      </c>
      <c r="K16" s="60">
        <v>2087.5714928399998</v>
      </c>
      <c r="L16" s="33">
        <f t="shared" si="0"/>
        <v>-1184.5714928399998</v>
      </c>
      <c r="M16" s="46"/>
      <c r="N16" s="46"/>
    </row>
    <row r="17" spans="1:14" ht="18" customHeight="1" x14ac:dyDescent="0.25">
      <c r="A17" s="48">
        <v>2013</v>
      </c>
      <c r="B17" s="28">
        <v>545.98295379793956</v>
      </c>
      <c r="C17" s="28">
        <v>362.82952754695179</v>
      </c>
      <c r="D17" s="28">
        <v>183.15342625098776</v>
      </c>
      <c r="E17" s="28">
        <v>367.01704620206033</v>
      </c>
      <c r="F17" s="60">
        <v>1775.1572251930513</v>
      </c>
      <c r="G17" s="60">
        <v>-1408.140178990991</v>
      </c>
      <c r="H17" s="28"/>
      <c r="I17" s="28"/>
      <c r="J17" s="28">
        <v>912.99999999999989</v>
      </c>
      <c r="K17" s="60">
        <v>2137.9867527400029</v>
      </c>
      <c r="L17" s="33">
        <f t="shared" si="0"/>
        <v>-1224.9867527400029</v>
      </c>
      <c r="M17" s="46"/>
      <c r="N17" s="64"/>
    </row>
    <row r="18" spans="1:14" ht="18" customHeight="1" x14ac:dyDescent="0.25">
      <c r="A18" s="49">
        <v>2014</v>
      </c>
      <c r="B18" s="29">
        <v>512.62355849521305</v>
      </c>
      <c r="C18" s="29">
        <v>407.08691597436922</v>
      </c>
      <c r="D18" s="29">
        <v>105.53664252084383</v>
      </c>
      <c r="E18" s="29">
        <v>338.66817638478699</v>
      </c>
      <c r="F18" s="60">
        <v>1740.656119535631</v>
      </c>
      <c r="G18" s="61">
        <v>-1401.9879431508439</v>
      </c>
      <c r="H18" s="29"/>
      <c r="I18" s="29"/>
      <c r="J18" s="29">
        <v>851.29173488000004</v>
      </c>
      <c r="K18" s="61">
        <v>2147.74303551</v>
      </c>
      <c r="L18" s="33">
        <f t="shared" si="0"/>
        <v>-1296.4513006299999</v>
      </c>
      <c r="M18" s="46"/>
      <c r="N18" s="64"/>
    </row>
    <row r="19" spans="1:14" ht="18" customHeight="1" x14ac:dyDescent="0.25">
      <c r="A19" s="49">
        <v>2015</v>
      </c>
      <c r="B19" s="29">
        <v>729.7849169523314</v>
      </c>
      <c r="C19" s="29">
        <v>519.93586764601844</v>
      </c>
      <c r="D19" s="29">
        <v>209.84904930631296</v>
      </c>
      <c r="E19" s="29">
        <v>319.03327938766904</v>
      </c>
      <c r="F19" s="60">
        <v>1886.6487459639807</v>
      </c>
      <c r="G19" s="61">
        <v>-1567.6154665763115</v>
      </c>
      <c r="H19" s="29"/>
      <c r="I19" s="29"/>
      <c r="J19" s="29">
        <v>1048.8181963400004</v>
      </c>
      <c r="K19" s="61">
        <v>2406.584613609999</v>
      </c>
      <c r="L19" s="33">
        <f t="shared" si="0"/>
        <v>-1357.7664172699986</v>
      </c>
      <c r="M19" s="46"/>
      <c r="N19" s="64"/>
    </row>
    <row r="20" spans="1:14" ht="18" customHeight="1" x14ac:dyDescent="0.25">
      <c r="A20" s="49">
        <v>2016</v>
      </c>
      <c r="B20" s="29">
        <v>621.46476379754165</v>
      </c>
      <c r="C20" s="29">
        <v>530.19577129430218</v>
      </c>
      <c r="D20" s="29">
        <v>91.268992503239474</v>
      </c>
      <c r="E20" s="29">
        <v>286.43153336245797</v>
      </c>
      <c r="F20" s="60">
        <v>1627.2354605756977</v>
      </c>
      <c r="G20" s="61">
        <v>-1340.8039272132398</v>
      </c>
      <c r="H20" s="29"/>
      <c r="I20" s="29"/>
      <c r="J20" s="29">
        <v>907.89629715999968</v>
      </c>
      <c r="K20" s="61">
        <v>2157.4312318699999</v>
      </c>
      <c r="L20" s="33">
        <f t="shared" si="0"/>
        <v>-1249.5349347100002</v>
      </c>
      <c r="M20" s="46"/>
      <c r="N20" s="46"/>
    </row>
    <row r="21" spans="1:14" ht="18" customHeight="1" x14ac:dyDescent="0.25">
      <c r="A21" s="49">
        <v>2017</v>
      </c>
      <c r="B21" s="29">
        <v>464.86454573498258</v>
      </c>
      <c r="C21" s="29">
        <v>601.99639632259846</v>
      </c>
      <c r="D21" s="29">
        <v>-137.13185058761587</v>
      </c>
      <c r="E21" s="29">
        <v>279.33546048501722</v>
      </c>
      <c r="F21" s="60">
        <v>1778.9698753974023</v>
      </c>
      <c r="G21" s="61">
        <v>-1499.6344149123852</v>
      </c>
      <c r="H21" s="29"/>
      <c r="I21" s="29"/>
      <c r="J21" s="29">
        <v>744.20000621999975</v>
      </c>
      <c r="K21" s="61">
        <v>2380.9662717200008</v>
      </c>
      <c r="L21" s="33">
        <f t="shared" si="0"/>
        <v>-1636.7662655000011</v>
      </c>
      <c r="M21" s="46"/>
      <c r="N21" s="64"/>
    </row>
    <row r="22" spans="1:14" ht="18" customHeight="1" x14ac:dyDescent="0.25">
      <c r="A22" s="49">
        <v>2018</v>
      </c>
      <c r="B22" s="29">
        <v>529.41607906856677</v>
      </c>
      <c r="C22" s="29">
        <v>556.69464030607116</v>
      </c>
      <c r="D22" s="29">
        <v>-27.278561237504391</v>
      </c>
      <c r="E22" s="29">
        <v>201.65792093143307</v>
      </c>
      <c r="F22" s="60">
        <v>1817.3753596939289</v>
      </c>
      <c r="G22" s="61">
        <v>-1615.7174387624959</v>
      </c>
      <c r="H22" s="29"/>
      <c r="I22" s="29"/>
      <c r="J22" s="29">
        <v>731.07399999999984</v>
      </c>
      <c r="K22" s="61">
        <v>2374.0700000000002</v>
      </c>
      <c r="L22" s="33">
        <f t="shared" si="0"/>
        <v>-1642.9960000000003</v>
      </c>
      <c r="M22" s="46"/>
      <c r="N22" s="64"/>
    </row>
    <row r="23" spans="1:14" ht="18" customHeight="1" x14ac:dyDescent="0.25">
      <c r="A23" s="49">
        <v>2019</v>
      </c>
      <c r="B23" s="29">
        <v>502.2873679090157</v>
      </c>
      <c r="C23" s="29">
        <v>550.31747973310189</v>
      </c>
      <c r="D23" s="29">
        <v>-48.030111824086191</v>
      </c>
      <c r="E23" s="29">
        <v>226.54363209098429</v>
      </c>
      <c r="F23" s="60">
        <v>1539.2695202668986</v>
      </c>
      <c r="G23" s="61">
        <v>-1312.7258881759142</v>
      </c>
      <c r="H23" s="29"/>
      <c r="I23" s="29"/>
      <c r="J23" s="29">
        <v>728.83100000000002</v>
      </c>
      <c r="K23" s="61">
        <v>2089.5870000000004</v>
      </c>
      <c r="L23" s="33">
        <f t="shared" si="0"/>
        <v>-1360.7560000000003</v>
      </c>
      <c r="M23" s="46"/>
      <c r="N23" s="46"/>
    </row>
    <row r="24" spans="1:14" ht="18" customHeight="1" x14ac:dyDescent="0.25">
      <c r="A24" s="49">
        <v>2020</v>
      </c>
      <c r="B24" s="29">
        <v>515.54609743786239</v>
      </c>
      <c r="C24" s="29">
        <v>415.04928290818771</v>
      </c>
      <c r="D24" s="29">
        <f>+B24-C24</f>
        <v>100.49681452967468</v>
      </c>
      <c r="E24" s="29">
        <v>199.1539025621376</v>
      </c>
      <c r="F24" s="60">
        <v>1507.8164186149681</v>
      </c>
      <c r="G24" s="61">
        <f>+E24-F24</f>
        <v>-1308.6625160528306</v>
      </c>
      <c r="H24" s="29"/>
      <c r="I24" s="29">
        <v>221.06988272684271</v>
      </c>
      <c r="J24" s="29">
        <v>714.7</v>
      </c>
      <c r="K24" s="61">
        <f>+C24+F24+I24</f>
        <v>2143.9355842499986</v>
      </c>
      <c r="L24" s="33">
        <f>+J24-K24</f>
        <v>-1429.2355842499985</v>
      </c>
      <c r="M24" s="46"/>
      <c r="N24" s="46"/>
    </row>
    <row r="25" spans="1:14" ht="18" customHeight="1" x14ac:dyDescent="0.25">
      <c r="A25" s="49">
        <v>2021</v>
      </c>
      <c r="B25" s="29">
        <v>621.22203593514917</v>
      </c>
      <c r="C25" s="29">
        <v>662.6175078239321</v>
      </c>
      <c r="D25" s="29">
        <f>+B25-C25</f>
        <v>-41.395471888782936</v>
      </c>
      <c r="E25" s="29">
        <v>216.92187980879507</v>
      </c>
      <c r="F25" s="60">
        <v>2056.0674546217565</v>
      </c>
      <c r="G25" s="61">
        <f>+E25-F25</f>
        <v>-1839.1455748129615</v>
      </c>
      <c r="H25" s="29">
        <v>45.756084256055786</v>
      </c>
      <c r="I25" s="29">
        <v>575.3150375543114</v>
      </c>
      <c r="J25" s="29">
        <v>883.9</v>
      </c>
      <c r="K25" s="61">
        <v>3294</v>
      </c>
      <c r="L25" s="33">
        <f>+J25-K25</f>
        <v>-2410.1</v>
      </c>
      <c r="M25" s="46"/>
      <c r="N25" s="46"/>
    </row>
    <row r="26" spans="1:14" ht="18" customHeight="1" x14ac:dyDescent="0.25">
      <c r="A26" s="49">
        <v>2022</v>
      </c>
      <c r="B26" s="29">
        <v>653.66495098461621</v>
      </c>
      <c r="C26" s="29">
        <v>533.29093495278983</v>
      </c>
      <c r="D26" s="29">
        <f>+B26-C26</f>
        <v>120.37401603182639</v>
      </c>
      <c r="E26" s="29">
        <v>255.34193351538366</v>
      </c>
      <c r="F26" s="60">
        <v>2022.7744913772101</v>
      </c>
      <c r="G26" s="61">
        <f>+E26-F26</f>
        <v>-1767.4325578618264</v>
      </c>
      <c r="H26" s="29">
        <v>3.9750000000000001</v>
      </c>
      <c r="I26" s="29">
        <v>625.9</v>
      </c>
      <c r="J26" s="29">
        <f>+B26+E26+H26</f>
        <v>912.98188449999986</v>
      </c>
      <c r="K26" s="61">
        <f>+C26+F26+I26</f>
        <v>3181.9654263299999</v>
      </c>
      <c r="L26" s="33">
        <f>+J26-K26</f>
        <v>-2268.9835418299999</v>
      </c>
      <c r="M26" s="46"/>
      <c r="N26" s="46"/>
    </row>
    <row r="27" spans="1:14" ht="18" customHeight="1" x14ac:dyDescent="0.25">
      <c r="A27" s="49">
        <v>2023</v>
      </c>
      <c r="B27" s="29">
        <v>614.61047594055879</v>
      </c>
      <c r="C27" s="29">
        <v>476.42145244050971</v>
      </c>
      <c r="D27" s="29">
        <f>+B27-C27</f>
        <v>138.18902350004907</v>
      </c>
      <c r="E27" s="29">
        <v>317.38952405944133</v>
      </c>
      <c r="F27" s="60">
        <v>1992.5227525159921</v>
      </c>
      <c r="G27" s="61">
        <f>+E27-F27</f>
        <v>-1675.1332284565508</v>
      </c>
      <c r="H27" s="29"/>
      <c r="I27" s="29">
        <v>132.05579504349819</v>
      </c>
      <c r="J27" s="29">
        <f>+B27+E27</f>
        <v>932.00000000000011</v>
      </c>
      <c r="K27" s="61">
        <f t="shared" ref="K27:K28" si="1">+C27+F27+I27</f>
        <v>2601</v>
      </c>
      <c r="L27" s="33">
        <f>+J27-K27</f>
        <v>-1669</v>
      </c>
      <c r="M27" s="46"/>
      <c r="N27" s="46"/>
    </row>
    <row r="28" spans="1:14" ht="18" customHeight="1" x14ac:dyDescent="0.25">
      <c r="A28" s="49">
        <v>2024</v>
      </c>
      <c r="B28" s="29">
        <v>706.81238989998235</v>
      </c>
      <c r="C28" s="29">
        <v>579.38484578765167</v>
      </c>
      <c r="D28" s="29">
        <f>+B28-C28</f>
        <v>127.42754411233068</v>
      </c>
      <c r="E28" s="29">
        <v>284.18761010001754</v>
      </c>
      <c r="F28" s="61">
        <v>1832.0039463767744</v>
      </c>
      <c r="G28" s="61">
        <f>+E28-F28</f>
        <v>-1547.8163362767568</v>
      </c>
      <c r="H28" s="29"/>
      <c r="I28" s="29">
        <v>75.611207835574078</v>
      </c>
      <c r="J28" s="29">
        <f>+B28+E28</f>
        <v>990.99999999999989</v>
      </c>
      <c r="K28" s="61">
        <f>+C28+F28+I28</f>
        <v>2487</v>
      </c>
      <c r="L28" s="33">
        <f>+J28-K28</f>
        <v>-1496</v>
      </c>
      <c r="M28" s="46"/>
      <c r="N28" s="46"/>
    </row>
    <row r="29" spans="1:14" ht="18" customHeight="1" thickBot="1" x14ac:dyDescent="0.3">
      <c r="A29" s="62"/>
      <c r="B29" s="34"/>
      <c r="C29" s="34"/>
      <c r="D29" s="34"/>
      <c r="E29" s="34"/>
      <c r="F29" s="35"/>
      <c r="G29" s="35"/>
      <c r="H29" s="35"/>
      <c r="I29" s="35"/>
      <c r="J29" s="34"/>
      <c r="K29" s="35"/>
      <c r="L29" s="36"/>
      <c r="M29" s="46"/>
      <c r="N29" s="46"/>
    </row>
    <row r="30" spans="1:14" ht="15" x14ac:dyDescent="0.25">
      <c r="A30" s="47"/>
      <c r="B30" s="47"/>
      <c r="C30" s="50"/>
      <c r="D30" s="47"/>
      <c r="E30" s="47"/>
      <c r="F30" s="47"/>
      <c r="G30" s="47"/>
      <c r="H30" s="47"/>
      <c r="I30" s="47"/>
      <c r="J30" s="47"/>
      <c r="K30" s="47"/>
      <c r="L30" s="47"/>
      <c r="M30" s="46"/>
      <c r="N30" s="46"/>
    </row>
    <row r="31" spans="1:14" ht="15" x14ac:dyDescent="0.25">
      <c r="A31" s="51" t="s">
        <v>19</v>
      </c>
      <c r="B31" s="52"/>
      <c r="C31" s="53"/>
      <c r="D31" s="54"/>
      <c r="E31" s="54"/>
      <c r="F31" s="54"/>
      <c r="G31" s="54"/>
      <c r="H31" s="54"/>
      <c r="I31" s="54"/>
      <c r="J31" s="54"/>
      <c r="K31" s="54"/>
      <c r="L31" s="47"/>
      <c r="M31" s="46"/>
      <c r="N31" s="46"/>
    </row>
    <row r="32" spans="1:14" ht="15.75" x14ac:dyDescent="0.25">
      <c r="A32" s="51" t="s">
        <v>20</v>
      </c>
      <c r="B32" s="65">
        <f>+((B28/B9)^(1/19))-1</f>
        <v>0.10079190310843567</v>
      </c>
      <c r="C32" s="65">
        <f>+((C28/C9)^(1/19))-1</f>
        <v>0.11596515912237204</v>
      </c>
      <c r="D32" s="65"/>
      <c r="E32" s="65">
        <f>+((E28/E9)^(1/19))-1</f>
        <v>9.5617073086320392E-3</v>
      </c>
      <c r="F32" s="65">
        <f>+((F28/F9)^(1/19))-1</f>
        <v>6.5119978054511307E-2</v>
      </c>
      <c r="G32" s="65"/>
      <c r="H32" s="65"/>
      <c r="I32" s="65"/>
      <c r="J32" s="65">
        <f>+((J28/J9)^(1/19))-1</f>
        <v>5.6118730322025856E-2</v>
      </c>
      <c r="K32" s="65">
        <f>+((K28/K9)^(1/19))-1</f>
        <v>7.5434120290116979E-2</v>
      </c>
      <c r="L32" s="47"/>
      <c r="M32" s="46"/>
      <c r="N32" s="46"/>
    </row>
    <row r="33" spans="1:14" ht="15" x14ac:dyDescent="0.25">
      <c r="A33" s="51" t="s">
        <v>21</v>
      </c>
      <c r="B33" s="54"/>
      <c r="C33" s="53"/>
      <c r="D33" s="54"/>
      <c r="E33" s="54"/>
      <c r="F33" s="54"/>
      <c r="G33" s="54"/>
      <c r="H33" s="54"/>
      <c r="I33" s="54"/>
      <c r="J33" s="54"/>
      <c r="K33" s="54"/>
      <c r="L33" s="47"/>
      <c r="M33" s="46"/>
      <c r="N33" s="46"/>
    </row>
    <row r="34" spans="1:14" ht="15" x14ac:dyDescent="0.25">
      <c r="A34" s="54"/>
      <c r="B34" s="54"/>
      <c r="C34" s="53"/>
      <c r="D34" s="54"/>
      <c r="E34" s="54"/>
      <c r="F34" s="54"/>
      <c r="G34" s="54"/>
      <c r="H34" s="54"/>
      <c r="I34" s="54"/>
      <c r="J34" s="54"/>
      <c r="K34" s="54"/>
      <c r="L34" s="47"/>
      <c r="M34" s="46"/>
      <c r="N34" s="46"/>
    </row>
    <row r="35" spans="1:14" ht="15" x14ac:dyDescent="0.25">
      <c r="A35" s="55" t="s">
        <v>18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6"/>
      <c r="N35" s="46"/>
    </row>
    <row r="36" spans="1:14" ht="15" x14ac:dyDescent="0.25">
      <c r="A36" s="55" t="s">
        <v>35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6"/>
      <c r="N36" s="46"/>
    </row>
    <row r="37" spans="1:14" ht="15" x14ac:dyDescent="0.25">
      <c r="A37" s="56" t="s">
        <v>27</v>
      </c>
      <c r="B37" s="47"/>
      <c r="C37" s="47"/>
      <c r="D37" s="47"/>
      <c r="E37" s="47"/>
      <c r="F37" s="47"/>
      <c r="G37" s="57"/>
      <c r="H37" s="57"/>
      <c r="I37" s="57"/>
      <c r="J37" s="47"/>
      <c r="K37" s="47"/>
      <c r="L37" s="47"/>
      <c r="M37" s="46"/>
      <c r="N37" s="46"/>
    </row>
    <row r="38" spans="1:14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</sheetData>
  <mergeCells count="10">
    <mergeCell ref="A6:A7"/>
    <mergeCell ref="B6:D6"/>
    <mergeCell ref="E6:G6"/>
    <mergeCell ref="J6:L6"/>
    <mergeCell ref="A1:L1"/>
    <mergeCell ref="A2:L2"/>
    <mergeCell ref="A3:L3"/>
    <mergeCell ref="A4:L4"/>
    <mergeCell ref="H6:H7"/>
    <mergeCell ref="I6:I7"/>
  </mergeCells>
  <phoneticPr fontId="0" type="noConversion"/>
  <printOptions horizontalCentered="1"/>
  <pageMargins left="0.55118110236220474" right="0.55118110236220474" top="0.98425196850393704" bottom="0.78740157480314965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 13</vt:lpstr>
      <vt:lpstr>FT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CILFA</dc:creator>
  <cp:lastModifiedBy>Mauricio Claverí</cp:lastModifiedBy>
  <cp:lastPrinted>2021-05-26T15:02:59Z</cp:lastPrinted>
  <dcterms:created xsi:type="dcterms:W3CDTF">2011-08-01T15:59:55Z</dcterms:created>
  <dcterms:modified xsi:type="dcterms:W3CDTF">2025-05-06T15:24:58Z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0dc15c20-4598-4b09-8bc7-a7bfcce03cad</vt:lpwstr>
  </property>
</Properties>
</file>